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OneDrive - Tremco Inc\Documents\Toxement\Ayudas de Cálculo\Actualización 2020\AYUDAS FINALES\"/>
    </mc:Choice>
  </mc:AlternateContent>
  <workbookProtection workbookAlgorithmName="SHA-512" workbookHashValue="oAikXQteMr+5rYna9uH2bjmCD+a5KoDqSU9BJOR0FCbiIlPV9QhjTvdoffSdW7J7wn11GgDFc82QYCLUmIKExA==" workbookSaltValue="VNlRb+8FOWhp/BPQ3tN1uA==" workbookSpinCount="100000" lockStructure="1"/>
  <bookViews>
    <workbookView xWindow="28680" yWindow="-120" windowWidth="29040" windowHeight="15840"/>
  </bookViews>
  <sheets>
    <sheet name="SELLOS HIBRIDOS Y POLIURETANO" sheetId="1" r:id="rId1"/>
    <sheet name="GUIA DE SELECCIÓN DE SELLOS" sheetId="2" r:id="rId2"/>
  </sheets>
  <definedNames>
    <definedName name="_xlnm.Print_Area" localSheetId="1">'GUIA DE SELECCIÓN DE SELLOS'!$A$1:$H$39</definedName>
    <definedName name="_xlnm.Print_Area" localSheetId="0">'SELLOS HIBRIDOS Y POLIURETANO'!$B$1:$G$33</definedName>
    <definedName name="ESTUFLEX" localSheetId="0">'SELLOS HIBRIDOS Y POLIURETANO'!#REF!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R15" i="1"/>
  <c r="R14" i="1"/>
  <c r="G11" i="1"/>
  <c r="D7" i="1" l="1"/>
  <c r="B23" i="1"/>
  <c r="C7" i="1"/>
  <c r="P8" i="1"/>
  <c r="P10" i="1" s="1"/>
  <c r="R13" i="1"/>
  <c r="E15" i="1"/>
  <c r="G7" i="1" s="1"/>
  <c r="P9" i="1" l="1"/>
  <c r="P11" i="1"/>
</calcChain>
</file>

<file path=xl/comments1.xml><?xml version="1.0" encoding="utf-8"?>
<comments xmlns="http://schemas.openxmlformats.org/spreadsheetml/2006/main">
  <authors>
    <author>tc={67A4482E-2232-4936-8BA4-BE5FB1ED60A7}</author>
  </authors>
  <commentList>
    <comment ref="R1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Espuma Expansiva</t>
        </r>
      </text>
    </comment>
  </commentList>
</comments>
</file>

<file path=xl/sharedStrings.xml><?xml version="1.0" encoding="utf-8"?>
<sst xmlns="http://schemas.openxmlformats.org/spreadsheetml/2006/main" count="103" uniqueCount="76">
  <si>
    <t>PRODUCTO</t>
  </si>
  <si>
    <t>DESCRIPCIÓN</t>
  </si>
  <si>
    <t>RENDIMIENTO</t>
  </si>
  <si>
    <t>PRESENTACIONES</t>
  </si>
  <si>
    <t>CANTIDADES REQUERIDAS</t>
  </si>
  <si>
    <t>PRESENTACIONES DISPONIBLES</t>
  </si>
  <si>
    <t>DYMONIC FC</t>
  </si>
  <si>
    <t>En juntas de 6.4 mm x 6.4 mm (1/4” x 1/4”), 600 ml alcanza para 15 metros lineales. En juntas de 6.4 mm x 12.7 mm (1/4” x 1/2”), 600 ml alcanza para 7 metros lineales.</t>
  </si>
  <si>
    <t>TAMMSFLEX NS/SL</t>
  </si>
  <si>
    <t>VULKEM 116</t>
  </si>
  <si>
    <t>DYMONIC 100</t>
  </si>
  <si>
    <t>Dimensiones de la Junta</t>
  </si>
  <si>
    <t>Digite el valor de cada dimensión</t>
  </si>
  <si>
    <t>Ancho</t>
  </si>
  <si>
    <t>Profundidad</t>
  </si>
  <si>
    <t>Metros lineales</t>
  </si>
  <si>
    <t>Volumen a sellar</t>
  </si>
  <si>
    <t>litros</t>
  </si>
  <si>
    <t xml:space="preserve">IMPORTANTE </t>
  </si>
  <si>
    <t>HOJAS TECNICAS</t>
  </si>
  <si>
    <t>ASESORIA TÉCNICA</t>
  </si>
  <si>
    <t>ILLBRUCK SP 523</t>
  </si>
  <si>
    <t>VULKEM 45 SSL</t>
  </si>
  <si>
    <t>ILLBRUCK OS 123</t>
  </si>
  <si>
    <t>ILLBRUCK OS  700</t>
  </si>
  <si>
    <t>ILLBRUCK FM 310</t>
  </si>
  <si>
    <t>En juntas de 6,4 mm x 6,4 mm (1/4” x 1/4”), 600 ml alcanzan para 15 metros lineales.</t>
  </si>
  <si>
    <t>mm</t>
  </si>
  <si>
    <t xml:space="preserve">En juntas de 6.4 mm x 6.4 mm (1/4” x 1/4”), 600 ml alcanza para 14,64 metros lineales. </t>
  </si>
  <si>
    <t>Sellante de poliuretano, monocomponente, de alto desempeño y alto movimiento para uso sobre concreto nuevo o con humedad. Aplicable en juntas verticales y horizontales.</t>
  </si>
  <si>
    <t>Una lata de FM310 permite rellenar hasta 35 litros cuando se aplica con boquilla y hasta 46 litros cuando se aplica con pistola. 
Rendimiento promedio 40 litros</t>
  </si>
  <si>
    <t>Sellante de poliuretano de bajo módulo y rápida formación de película. Aplicable en juntas verticales.</t>
  </si>
  <si>
    <t xml:space="preserve">En juntas de 5 mm x 3 mm (ancho x profundidad), 310 ml alcanza para 20,5 metros lineales. </t>
  </si>
  <si>
    <t xml:space="preserve">En juntas de 6 mm x 6 mm (ancho x profundidad), 310 ml alcanza para 8,6 metros lineales. </t>
  </si>
  <si>
    <t>Sello adhesivo y bituminoso, con flexibilidad permanente y adherencia superior incluso bajo condiciones húmedas. Aplicable en juntas verticales y horizontales.</t>
  </si>
  <si>
    <t>Sello elastomérico de polímero híbrido, de un componente de alto desempeño y bajo módulo que cura con la humedad del ambiente. Aplicable en juntas verticales y horizontales.</t>
  </si>
  <si>
    <t xml:space="preserve">En juntas de 6 mm x 6 mm (ancho x profundidad), 310 ml alcanza para 12,4 metros lineales. 
En juntas de 6 mm x 6 mm (ancho x profundidad), 600 ml alcanza para 24 metros lineales. </t>
  </si>
  <si>
    <t>Sello bicomponente para juntas de polisulfuro. Aplicable en juntas verticales y horizontales.</t>
  </si>
  <si>
    <t>Sellante monocomponente de poliuretano semi-auto nivelante para uso sobre concreto nuevo o con humedad. Aplicable en juntas horizontales.</t>
  </si>
  <si>
    <t>750 ml</t>
  </si>
  <si>
    <t>310 ml</t>
  </si>
  <si>
    <t>600 ml</t>
  </si>
  <si>
    <t>1,25 galones</t>
  </si>
  <si>
    <t>2 galones</t>
  </si>
  <si>
    <t>5 galones</t>
  </si>
  <si>
    <t>93,9 metros lineales de junta por galón para juntas de 6 mm x 6 mm (1/4" x 1/4")</t>
  </si>
  <si>
    <t>http://www.toxement.com.co/media/4561/juntas-y-sellantes-dymonic-100.pdf</t>
  </si>
  <si>
    <t>http://www.toxement.com.co/media/3221/dymonic-fc.pdf</t>
  </si>
  <si>
    <t>http://www.toxement.com.co/media/2869/illbruck-sp523.pdf</t>
  </si>
  <si>
    <t>http://www.toxement.com.co/media/4563/juntas-y-sellantes-illbruck-os-123.pdf</t>
  </si>
  <si>
    <t>http://www.toxement.com.co/media/3538/vulkem-116.pdf</t>
  </si>
  <si>
    <t>http://www.toxement.com.co/media/4564/sellos-para-vias-y-placas-de-concreto-vulkem-45-ssl.pdf</t>
  </si>
  <si>
    <t>Para conocer que referencia de sello aplica a la junta o fisura  a reparar puede apoyarse en la Guía de Selección de Sellos en el siguiente enlace</t>
  </si>
  <si>
    <t>http://www.toxement.com.co/media/3779/brochure_sellos-compressed.pdf</t>
  </si>
  <si>
    <t>TOXEMENT 200</t>
  </si>
  <si>
    <t>ALEX PLUS</t>
  </si>
  <si>
    <t>http://www.toxement.com.co/media/4568/siliconas-toxement-200.pdf</t>
  </si>
  <si>
    <t>Sellante de silicona anti-hongos. Ideal para uso en interiores y exteriores.
Proporciona un sello impermeable y flexible que cura con la humedad del ambiente.</t>
  </si>
  <si>
    <t>http://www.toxement.com.co/media/4569/siliconas_-alex-plus.pdf</t>
  </si>
  <si>
    <t>Sellante acrílico con silicona para uso general, anti-hongos, multipropósito resistente al moho que puede ser usado para aplicaciones interiores y exteriores</t>
  </si>
  <si>
    <t>En aplicaciones de 0,5 cm, 300 ml alcanza aproximadamente para 16 metros lineales</t>
  </si>
  <si>
    <t>890 ml</t>
  </si>
  <si>
    <t>ml por presentación</t>
  </si>
  <si>
    <t>300 ml</t>
  </si>
  <si>
    <t>m</t>
  </si>
  <si>
    <t>El diseño de las juntas debe tener una relación a/p (ancho/profundidad) de 2/1, o mínimo 1/1.</t>
  </si>
  <si>
    <t>* Los rendimientos aquí consignados son consumos teóricos y promediados, sin embargo estos pueden presentar variaciones de acuerdo a la porosidad de la superficie y/o otras condiciones de la aplicación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</si>
  <si>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</si>
  <si>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>Espuma expansiva de poliuretano, para relleno y aislamiento, con sistema dosificador 2 en 1. Aplicable en juntas verticales y horizontales.</t>
  </si>
  <si>
    <t>Sello de silicona elástico ideal para juntas de piscinas y techos planos, adherir láminas de PVC, plantas de procesamiento de alimentos y laboratorios. Aplicable en juntas verticales y horizontales.</t>
  </si>
  <si>
    <t>Sellante elastomérico impermeable de poliuretano de alto desempeño y secado normal. Aplicable en juntas verticales y horizontales.</t>
  </si>
  <si>
    <t>En juntas de 6.4 mm x 6.4 mm (1/4” x 1/4”), 25 metros por litro</t>
  </si>
  <si>
    <t>Seleccione de la lista desplegable la referencia de sello a usar</t>
  </si>
  <si>
    <t>Seleccione de la lista desplegable la presentación a requerir</t>
  </si>
  <si>
    <t>HOJAS TÉCNICAS</t>
  </si>
  <si>
    <t>VERSIÓN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</si>
</sst>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alibri"/>
      <family val="2"/>
    </font>
    <font>
      <b/>
      <sz val="9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sz val="10"/>
      <color theme="1"/>
      <name val="Calibri"/>
      <family val="2"/>
      <scheme val="minor"/>
    </font>
    <font>
      <sz val="11"/>
      <color rgb="FFFF0000"/>
      <name val="Century Gothic"/>
      <family val="2"/>
    </font>
    <font>
      <b/>
      <sz val="11"/>
      <color rgb="FFFF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8622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 wrapText="1"/>
    </xf>
    <xf numFmtId="0" fontId="1" fillId="0" borderId="0" xfId="0" applyFont="1" applyBorder="1" applyProtection="1"/>
    <xf numFmtId="0" fontId="10" fillId="6" borderId="10" xfId="0" applyFont="1" applyFill="1" applyBorder="1" applyAlignment="1" applyProtection="1">
      <alignment vertical="center" wrapText="1"/>
    </xf>
    <xf numFmtId="0" fontId="10" fillId="6" borderId="11" xfId="0" applyFont="1" applyFill="1" applyBorder="1" applyAlignment="1" applyProtection="1">
      <alignment vertical="center" wrapText="1"/>
    </xf>
    <xf numFmtId="0" fontId="10" fillId="6" borderId="9" xfId="0" applyFont="1" applyFill="1" applyBorder="1" applyAlignment="1" applyProtection="1">
      <alignment vertical="center" wrapText="1"/>
    </xf>
    <xf numFmtId="0" fontId="11" fillId="0" borderId="12" xfId="0" applyFont="1" applyBorder="1" applyAlignment="1" applyProtection="1">
      <alignment horizontal="left"/>
    </xf>
    <xf numFmtId="0" fontId="11" fillId="0" borderId="13" xfId="0" applyFont="1" applyBorder="1" applyAlignment="1" applyProtection="1"/>
    <xf numFmtId="0" fontId="11" fillId="0" borderId="14" xfId="0" applyFont="1" applyBorder="1" applyAlignment="1" applyProtection="1">
      <alignment horizontal="left"/>
    </xf>
    <xf numFmtId="0" fontId="11" fillId="0" borderId="15" xfId="0" applyFont="1" applyBorder="1" applyAlignment="1" applyProtection="1"/>
    <xf numFmtId="0" fontId="11" fillId="0" borderId="16" xfId="0" applyFont="1" applyBorder="1" applyAlignment="1" applyProtection="1">
      <alignment horizontal="left"/>
    </xf>
    <xf numFmtId="0" fontId="11" fillId="0" borderId="17" xfId="0" applyFont="1" applyBorder="1" applyAlignment="1" applyProtection="1"/>
    <xf numFmtId="0" fontId="11" fillId="0" borderId="10" xfId="0" applyFont="1" applyBorder="1" applyAlignment="1" applyProtection="1">
      <alignment horizontal="left"/>
    </xf>
    <xf numFmtId="0" fontId="11" fillId="0" borderId="18" xfId="0" applyFont="1" applyBorder="1" applyAlignment="1" applyProtection="1"/>
    <xf numFmtId="0" fontId="1" fillId="0" borderId="5" xfId="0" applyFont="1" applyBorder="1" applyProtection="1"/>
    <xf numFmtId="0" fontId="1" fillId="0" borderId="20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21" xfId="0" applyFont="1" applyBorder="1" applyProtection="1"/>
    <xf numFmtId="0" fontId="1" fillId="0" borderId="3" xfId="0" applyFont="1" applyBorder="1" applyProtection="1"/>
    <xf numFmtId="0" fontId="1" fillId="0" borderId="19" xfId="0" applyFont="1" applyBorder="1" applyProtection="1"/>
    <xf numFmtId="0" fontId="1" fillId="0" borderId="4" xfId="0" applyFont="1" applyBorder="1" applyProtection="1"/>
    <xf numFmtId="0" fontId="6" fillId="3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 wrapText="1"/>
    </xf>
    <xf numFmtId="0" fontId="5" fillId="8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top" wrapText="1"/>
    </xf>
    <xf numFmtId="0" fontId="9" fillId="4" borderId="7" xfId="0" applyFont="1" applyFill="1" applyBorder="1" applyAlignment="1" applyProtection="1"/>
    <xf numFmtId="0" fontId="5" fillId="9" borderId="8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 wrapText="1"/>
    </xf>
    <xf numFmtId="0" fontId="1" fillId="2" borderId="21" xfId="0" applyFont="1" applyFill="1" applyBorder="1" applyProtection="1"/>
    <xf numFmtId="0" fontId="4" fillId="0" borderId="1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4" fillId="2" borderId="0" xfId="0" applyFont="1" applyFill="1" applyBorder="1" applyAlignment="1" applyProtection="1"/>
    <xf numFmtId="0" fontId="3" fillId="2" borderId="9" xfId="0" applyFont="1" applyFill="1" applyBorder="1" applyAlignment="1" applyProtection="1">
      <alignment vertical="center" wrapText="1"/>
    </xf>
    <xf numFmtId="0" fontId="5" fillId="9" borderId="26" xfId="0" applyFont="1" applyFill="1" applyBorder="1" applyAlignment="1" applyProtection="1">
      <alignment vertical="top"/>
    </xf>
    <xf numFmtId="0" fontId="13" fillId="0" borderId="8" xfId="1" applyBorder="1"/>
    <xf numFmtId="0" fontId="13" fillId="0" borderId="0" xfId="1"/>
    <xf numFmtId="0" fontId="15" fillId="0" borderId="0" xfId="0" applyFont="1" applyAlignment="1">
      <alignment wrapText="1"/>
    </xf>
    <xf numFmtId="0" fontId="15" fillId="0" borderId="0" xfId="0" applyFont="1"/>
    <xf numFmtId="0" fontId="17" fillId="0" borderId="19" xfId="0" applyFont="1" applyBorder="1" applyProtection="1"/>
    <xf numFmtId="164" fontId="6" fillId="3" borderId="9" xfId="0" applyNumberFormat="1" applyFont="1" applyFill="1" applyBorder="1" applyAlignment="1">
      <alignment horizontal="center" vertical="center"/>
    </xf>
    <xf numFmtId="165" fontId="11" fillId="0" borderId="11" xfId="0" applyNumberFormat="1" applyFont="1" applyBorder="1" applyAlignment="1" applyProtection="1"/>
    <xf numFmtId="2" fontId="11" fillId="5" borderId="12" xfId="0" applyNumberFormat="1" applyFont="1" applyFill="1" applyBorder="1" applyAlignment="1" applyProtection="1">
      <protection locked="0"/>
    </xf>
    <xf numFmtId="1" fontId="11" fillId="5" borderId="16" xfId="0" applyNumberFormat="1" applyFont="1" applyFill="1" applyBorder="1" applyAlignment="1" applyProtection="1"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2" fontId="8" fillId="4" borderId="22" xfId="0" applyNumberFormat="1" applyFont="1" applyFill="1" applyBorder="1" applyAlignment="1" applyProtection="1">
      <alignment vertical="center" wrapText="1"/>
    </xf>
    <xf numFmtId="0" fontId="10" fillId="6" borderId="6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/>
    </xf>
    <xf numFmtId="0" fontId="14" fillId="2" borderId="20" xfId="0" applyFont="1" applyFill="1" applyBorder="1" applyAlignment="1" applyProtection="1">
      <alignment horizontal="left"/>
    </xf>
    <xf numFmtId="0" fontId="0" fillId="0" borderId="0" xfId="0" applyAlignment="1">
      <alignment wrapText="1"/>
    </xf>
    <xf numFmtId="0" fontId="13" fillId="2" borderId="0" xfId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 applyProtection="1">
      <alignment horizontal="center" wrapText="1"/>
    </xf>
    <xf numFmtId="0" fontId="9" fillId="4" borderId="24" xfId="0" applyFont="1" applyFill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left" wrapText="1"/>
    </xf>
    <xf numFmtId="0" fontId="11" fillId="0" borderId="2" xfId="0" applyFont="1" applyBorder="1" applyAlignment="1" applyProtection="1">
      <alignment horizontal="left" wrapText="1"/>
    </xf>
    <xf numFmtId="0" fontId="11" fillId="0" borderId="21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9" xfId="0" applyFont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2" fillId="2" borderId="19" xfId="0" applyFont="1" applyFill="1" applyBorder="1" applyAlignment="1" applyProtection="1">
      <alignment horizontal="left" wrapText="1"/>
    </xf>
    <xf numFmtId="0" fontId="13" fillId="2" borderId="3" xfId="1" applyFill="1" applyBorder="1" applyAlignment="1" applyProtection="1">
      <alignment horizontal="left" vertical="top" wrapText="1"/>
      <protection locked="0"/>
    </xf>
    <xf numFmtId="0" fontId="13" fillId="2" borderId="19" xfId="1" applyFill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left" vertical="center" wrapText="1"/>
    </xf>
    <xf numFmtId="0" fontId="10" fillId="6" borderId="5" xfId="0" applyFont="1" applyFill="1" applyBorder="1" applyAlignment="1" applyProtection="1">
      <alignment horizontal="left" vertical="center" wrapText="1"/>
    </xf>
    <xf numFmtId="0" fontId="10" fillId="6" borderId="20" xfId="0" applyFont="1" applyFill="1" applyBorder="1" applyAlignment="1" applyProtection="1">
      <alignment horizontal="left" vertical="center" wrapText="1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1474</xdr:colOff>
      <xdr:row>0</xdr:row>
      <xdr:rowOff>0</xdr:rowOff>
    </xdr:from>
    <xdr:to>
      <xdr:col>7</xdr:col>
      <xdr:colOff>9276</xdr:colOff>
      <xdr:row>2</xdr:row>
      <xdr:rowOff>255547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07" y="0"/>
          <a:ext cx="13037193" cy="2389147"/>
        </a:xfrm>
        <a:prstGeom prst="rect">
          <a:avLst/>
        </a:prstGeom>
      </xdr:spPr>
    </xdr:pic>
    <xdr:clientData/>
  </xdr:twoCellAnchor>
  <xdr:twoCellAnchor editAs="oneCell">
    <xdr:from>
      <xdr:col>1</xdr:col>
      <xdr:colOff>1206159</xdr:colOff>
      <xdr:row>8</xdr:row>
      <xdr:rowOff>142150</xdr:rowOff>
    </xdr:from>
    <xdr:to>
      <xdr:col>2</xdr:col>
      <xdr:colOff>914809</xdr:colOff>
      <xdr:row>17</xdr:row>
      <xdr:rowOff>127057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001" y="4486887"/>
          <a:ext cx="2787658" cy="3162692"/>
        </a:xfrm>
        <a:prstGeom prst="rect">
          <a:avLst/>
        </a:prstGeom>
      </xdr:spPr>
    </xdr:pic>
    <xdr:clientData/>
  </xdr:twoCellAnchor>
  <xdr:twoCellAnchor editAs="oneCell">
    <xdr:from>
      <xdr:col>1</xdr:col>
      <xdr:colOff>27974</xdr:colOff>
      <xdr:row>26</xdr:row>
      <xdr:rowOff>76504</xdr:rowOff>
    </xdr:from>
    <xdr:to>
      <xdr:col>7</xdr:col>
      <xdr:colOff>5043</xdr:colOff>
      <xdr:row>32</xdr:row>
      <xdr:rowOff>67733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707" y="10448171"/>
          <a:ext cx="12968360" cy="2116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18286</xdr:colOff>
      <xdr:row>1048576</xdr:row>
      <xdr:rowOff>18150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286" cy="720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ncon, Gustavo A." id="{98F5B4F0-7520-43A8-AD0B-23C6C173A823}" userId="S::gustavorincon@euclidchemical.com.co::53259305-8872-4db0-bdb4-2e8e76c7e65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7" dT="2020-09-01T17:35:02.22" personId="{98F5B4F0-7520-43A8-AD0B-23C6C173A823}" id="{67A4482E-2232-4936-8BA4-BE5FB1ED60A7}">
    <text>Espuma Expansiva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xement.com.co/media/4564/sellos-para-vias-y-placas-de-concreto-vulkem-45-ssl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toxement.com.co/media/3221/dymonic-fc.pdf" TargetMode="External"/><Relationship Id="rId7" Type="http://schemas.openxmlformats.org/officeDocument/2006/relationships/hyperlink" Target="http://www.toxement.com.co/media/3538/vulkem-11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oxement.com.co/media/4561/juntas-y-sellantes-dymonic-100.pdf" TargetMode="External"/><Relationship Id="rId16" Type="http://schemas.microsoft.com/office/2017/10/relationships/threadedComment" Target="../threadedComments/threadedComment1.xml"/><Relationship Id="rId1" Type="http://schemas.openxmlformats.org/officeDocument/2006/relationships/hyperlink" Target="http://www.toxement.com.co/media/3727/eucosismo.pdf" TargetMode="External"/><Relationship Id="rId6" Type="http://schemas.openxmlformats.org/officeDocument/2006/relationships/hyperlink" Target="http://www.toxement.com.co/media/2869/illbruck-sp523.pdf" TargetMode="External"/><Relationship Id="rId11" Type="http://schemas.openxmlformats.org/officeDocument/2006/relationships/hyperlink" Target="http://www.toxement.com.co/media/4569/siliconas_-alex-plus.pdf" TargetMode="External"/><Relationship Id="rId5" Type="http://schemas.openxmlformats.org/officeDocument/2006/relationships/hyperlink" Target="http://www.toxement.com.co/media/4563/juntas-y-sellantes-illbruck-os-123.pdf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toxement.com.co/media/4568/siliconas-toxement-200.pdf" TargetMode="External"/><Relationship Id="rId4" Type="http://schemas.openxmlformats.org/officeDocument/2006/relationships/hyperlink" Target="http://www.toxement.com.co/media/2869/illbruck-sp523.pdf" TargetMode="External"/><Relationship Id="rId9" Type="http://schemas.openxmlformats.org/officeDocument/2006/relationships/hyperlink" Target="http://www.toxement.com.co/media/3779/brochure_sellos-compressed.pdf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M73"/>
  <sheetViews>
    <sheetView showGridLines="0" showRowColHeaders="0" tabSelected="1" zoomScale="85" zoomScaleNormal="85" zoomScalePageLayoutView="78" workbookViewId="0">
      <selection activeCell="B20" sqref="B20:G20"/>
    </sheetView>
  </sheetViews>
  <sheetFormatPr baseColWidth="10" defaultColWidth="16.28515625" defaultRowHeight="16.5" zeroHeight="1" x14ac:dyDescent="0.3"/>
  <cols>
    <col min="1" max="1" width="1" style="6" customWidth="1"/>
    <col min="2" max="2" width="44" style="6" customWidth="1"/>
    <col min="3" max="3" width="47" style="6" customWidth="1"/>
    <col min="4" max="4" width="46.7109375" style="6" customWidth="1"/>
    <col min="5" max="5" width="8" style="6" bestFit="1" customWidth="1"/>
    <col min="6" max="6" width="12.85546875" style="6" customWidth="1"/>
    <col min="7" max="7" width="28.140625" style="6" customWidth="1"/>
    <col min="8" max="8" width="3.140625" style="16" customWidth="1"/>
    <col min="9" max="10" width="16.28515625" style="4" hidden="1" customWidth="1"/>
    <col min="11" max="13" width="16.28515625" style="5" hidden="1" customWidth="1"/>
    <col min="14" max="20" width="16.28515625" style="6" hidden="1" customWidth="1"/>
    <col min="21" max="21" width="3.85546875" style="6" hidden="1" customWidth="1"/>
    <col min="22" max="66" width="16.28515625" style="6" hidden="1" customWidth="1"/>
    <col min="67" max="67" width="4.7109375" style="6" hidden="1" customWidth="1"/>
    <col min="68" max="84" width="0.28515625" style="6" hidden="1" customWidth="1"/>
    <col min="85" max="499" width="16.28515625" style="6" hidden="1" customWidth="1"/>
    <col min="500" max="886" width="0" style="6" hidden="1" customWidth="1"/>
    <col min="887" max="897" width="16.28515625" style="68"/>
    <col min="898" max="16369" width="16.28515625" style="6"/>
    <col min="16370" max="16375" width="16.28515625" style="6" customWidth="1"/>
    <col min="16376" max="16384" width="16.28515625" style="6"/>
  </cols>
  <sheetData>
    <row r="1" spans="1:18" ht="16.350000000000001" customHeight="1" x14ac:dyDescent="0.3">
      <c r="A1" s="1"/>
      <c r="B1" s="1"/>
      <c r="C1" s="2"/>
      <c r="D1" s="2"/>
      <c r="E1" s="2"/>
      <c r="F1" s="2"/>
      <c r="G1" s="49"/>
      <c r="H1" s="3"/>
    </row>
    <row r="2" spans="1:18" ht="152.1" customHeight="1" x14ac:dyDescent="0.3">
      <c r="A2" s="7"/>
      <c r="B2" s="91"/>
      <c r="C2" s="92"/>
      <c r="D2" s="8"/>
      <c r="E2" s="8"/>
      <c r="F2" s="8"/>
      <c r="G2" s="50"/>
      <c r="H2" s="8"/>
      <c r="I2" s="9"/>
      <c r="J2" s="10"/>
      <c r="N2" s="11"/>
    </row>
    <row r="3" spans="1:18" ht="24" customHeight="1" thickBot="1" x14ac:dyDescent="0.35">
      <c r="A3" s="7"/>
      <c r="B3" s="35"/>
      <c r="C3" s="28"/>
      <c r="D3" s="28"/>
      <c r="E3" s="28"/>
      <c r="F3" s="28"/>
      <c r="G3" s="29"/>
      <c r="I3" s="9"/>
      <c r="J3" s="10"/>
      <c r="N3" s="11"/>
    </row>
    <row r="4" spans="1:18" ht="27" customHeight="1" thickBot="1" x14ac:dyDescent="0.35">
      <c r="A4" s="7"/>
      <c r="B4" s="51"/>
      <c r="C4" s="52"/>
      <c r="D4" s="52"/>
      <c r="E4" s="52"/>
      <c r="F4" s="52"/>
      <c r="G4" s="55"/>
      <c r="H4" s="48"/>
      <c r="I4" s="9"/>
      <c r="J4" s="42"/>
      <c r="K4" s="43"/>
      <c r="L4" s="43"/>
      <c r="M4" s="43"/>
      <c r="N4" s="11"/>
    </row>
    <row r="5" spans="1:18" ht="14.1" customHeight="1" thickBot="1" x14ac:dyDescent="0.35">
      <c r="A5" s="7"/>
      <c r="B5" s="67" t="s">
        <v>0</v>
      </c>
      <c r="C5" s="94" t="s">
        <v>1</v>
      </c>
      <c r="D5" s="94" t="s">
        <v>2</v>
      </c>
      <c r="E5" s="93" t="s">
        <v>3</v>
      </c>
      <c r="F5" s="93"/>
      <c r="G5" s="69" t="s">
        <v>4</v>
      </c>
      <c r="H5" s="12"/>
      <c r="I5" s="44"/>
      <c r="J5" s="44"/>
      <c r="K5" s="11"/>
      <c r="L5" s="11"/>
      <c r="M5" s="6"/>
    </row>
    <row r="6" spans="1:18" ht="36" customHeight="1" thickBot="1" x14ac:dyDescent="0.35">
      <c r="A6" s="7"/>
      <c r="B6" s="70" t="s">
        <v>72</v>
      </c>
      <c r="C6" s="95"/>
      <c r="D6" s="95"/>
      <c r="E6" s="96" t="s">
        <v>73</v>
      </c>
      <c r="F6" s="97"/>
      <c r="G6" s="98"/>
      <c r="I6" s="43"/>
      <c r="J6" s="43"/>
      <c r="K6" s="11"/>
      <c r="L6" s="11"/>
      <c r="M6" s="6"/>
    </row>
    <row r="7" spans="1:18" ht="60" customHeight="1" thickBot="1" x14ac:dyDescent="0.35">
      <c r="A7" s="3"/>
      <c r="B7" s="66" t="s">
        <v>23</v>
      </c>
      <c r="C7" s="13" t="str">
        <f>VLOOKUP($B$7,$I$8:$N$18,5,0)</f>
        <v>Sello adhesivo y bituminoso, con flexibilidad permanente y adherencia superior incluso bajo condiciones húmedas. Aplicable en juntas verticales y horizontales.</v>
      </c>
      <c r="D7" s="36" t="str">
        <f>VLOOKUP($B$7,$I$8:$N$18,6,0)</f>
        <v xml:space="preserve">En juntas de 6 mm x 6 mm (ancho x profundidad), 310 ml alcanza para 8,6 metros lineales. </v>
      </c>
      <c r="E7" s="99" t="s">
        <v>39</v>
      </c>
      <c r="F7" s="100"/>
      <c r="G7" s="62" t="str">
        <f>ROUNDUP(E15*1000/(VLOOKUP(E7,Q8:R16,2,0)),0)&amp; " Unidades"</f>
        <v>3 Unidades</v>
      </c>
      <c r="I7" s="45" t="s">
        <v>0</v>
      </c>
      <c r="J7" s="14" t="s">
        <v>5</v>
      </c>
      <c r="K7" s="14"/>
      <c r="L7" s="14"/>
      <c r="M7" s="15" t="s">
        <v>1</v>
      </c>
      <c r="N7" s="15" t="s">
        <v>2</v>
      </c>
      <c r="O7" s="15" t="s">
        <v>19</v>
      </c>
      <c r="P7" s="15" t="s">
        <v>3</v>
      </c>
      <c r="Q7" s="77" t="s">
        <v>62</v>
      </c>
      <c r="R7" s="78"/>
    </row>
    <row r="8" spans="1:18" ht="37.5" customHeight="1" x14ac:dyDescent="0.3">
      <c r="A8" s="3"/>
      <c r="B8" s="33"/>
      <c r="C8" s="16"/>
      <c r="D8" s="107" t="str">
        <f>IF(B7=I11,"⚠️Espuma Expansiva rendimiento variable","")</f>
        <v/>
      </c>
      <c r="E8" s="107"/>
      <c r="F8" s="107"/>
      <c r="G8" s="108"/>
      <c r="I8" s="37" t="s">
        <v>55</v>
      </c>
      <c r="J8" s="37" t="s">
        <v>63</v>
      </c>
      <c r="K8" s="37"/>
      <c r="L8" s="37"/>
      <c r="M8" s="60" t="s">
        <v>59</v>
      </c>
      <c r="N8" s="40" t="s">
        <v>60</v>
      </c>
      <c r="O8" s="58" t="s">
        <v>58</v>
      </c>
      <c r="P8" s="41" t="str">
        <f>B7</f>
        <v>ILLBRUCK OS 123</v>
      </c>
      <c r="Q8" s="47" t="s">
        <v>63</v>
      </c>
      <c r="R8" s="46">
        <v>300</v>
      </c>
    </row>
    <row r="9" spans="1:18" ht="36.6" customHeight="1" thickBot="1" x14ac:dyDescent="0.35">
      <c r="A9" s="3"/>
      <c r="B9" s="33"/>
      <c r="C9" s="16"/>
      <c r="D9" s="16"/>
      <c r="E9" s="16"/>
      <c r="F9" s="16"/>
      <c r="G9" s="34"/>
      <c r="I9" s="37" t="s">
        <v>10</v>
      </c>
      <c r="J9" s="37" t="s">
        <v>63</v>
      </c>
      <c r="K9" s="37" t="s">
        <v>41</v>
      </c>
      <c r="L9" s="37"/>
      <c r="M9" s="38" t="s">
        <v>29</v>
      </c>
      <c r="N9" s="38" t="s">
        <v>26</v>
      </c>
      <c r="O9" s="57" t="s">
        <v>46</v>
      </c>
      <c r="P9" s="56" t="str">
        <f>IF(VLOOKUP($P$8,$I$8:$L$18,2,0)&gt;0,VLOOKUP($P$8,$I$8:$L$18,2,0)," ")</f>
        <v>310 ml</v>
      </c>
      <c r="Q9" s="47" t="s">
        <v>41</v>
      </c>
      <c r="R9" s="46">
        <v>600</v>
      </c>
    </row>
    <row r="10" spans="1:18" ht="27.6" customHeight="1" thickBot="1" x14ac:dyDescent="0.35">
      <c r="A10" s="3"/>
      <c r="B10" s="33"/>
      <c r="C10" s="16"/>
      <c r="D10" s="101" t="s">
        <v>11</v>
      </c>
      <c r="E10" s="102"/>
      <c r="F10" s="103"/>
      <c r="G10" s="34"/>
      <c r="I10" s="39" t="s">
        <v>6</v>
      </c>
      <c r="J10" s="39" t="s">
        <v>63</v>
      </c>
      <c r="K10" s="39" t="s">
        <v>41</v>
      </c>
      <c r="L10" s="39"/>
      <c r="M10" s="40" t="s">
        <v>31</v>
      </c>
      <c r="N10" s="40" t="s">
        <v>28</v>
      </c>
      <c r="O10" s="57" t="s">
        <v>47</v>
      </c>
      <c r="P10" s="56" t="str">
        <f>IF(VLOOKUP($P$8,$I$8:$L$18,3,0)&gt;0,VLOOKUP($P$8,$I$8:$L$18,3,0)," ")</f>
        <v xml:space="preserve"> </v>
      </c>
      <c r="Q10" s="47" t="s">
        <v>40</v>
      </c>
      <c r="R10" s="47">
        <v>310</v>
      </c>
    </row>
    <row r="11" spans="1:18" ht="24" customHeight="1" thickBot="1" x14ac:dyDescent="0.35">
      <c r="B11" s="33"/>
      <c r="C11" s="16"/>
      <c r="D11" s="17" t="s">
        <v>12</v>
      </c>
      <c r="E11" s="18"/>
      <c r="F11" s="19"/>
      <c r="G11" s="61" t="str">
        <f>IF(E12/E13&lt;1,"REVISAR DIMENSIONES ↓",IF(E12/E13&gt;2,"REVISAR DIMENSIONES ↓",""))</f>
        <v/>
      </c>
      <c r="I11" s="37" t="s">
        <v>25</v>
      </c>
      <c r="J11" s="37" t="s">
        <v>39</v>
      </c>
      <c r="K11" s="37"/>
      <c r="L11" s="37"/>
      <c r="M11" s="38" t="s">
        <v>68</v>
      </c>
      <c r="N11" s="38" t="s">
        <v>30</v>
      </c>
      <c r="O11" s="57" t="s">
        <v>48</v>
      </c>
      <c r="P11" s="56" t="str">
        <f>IF(VLOOKUP($P$8,$I$8:$L$18,4,0)&gt;0,VLOOKUP($P$8,$I$8:$L$18,4,0)," ")</f>
        <v xml:space="preserve"> </v>
      </c>
      <c r="Q11" s="47" t="s">
        <v>41</v>
      </c>
      <c r="R11" s="47">
        <v>600</v>
      </c>
    </row>
    <row r="12" spans="1:18" ht="24" customHeight="1" x14ac:dyDescent="0.3">
      <c r="B12" s="33"/>
      <c r="C12" s="16"/>
      <c r="D12" s="20" t="s">
        <v>13</v>
      </c>
      <c r="E12" s="64">
        <v>2</v>
      </c>
      <c r="F12" s="21" t="s">
        <v>27</v>
      </c>
      <c r="G12" s="90" t="s">
        <v>65</v>
      </c>
      <c r="I12" s="37" t="s">
        <v>24</v>
      </c>
      <c r="J12" s="37" t="s">
        <v>40</v>
      </c>
      <c r="K12" s="37"/>
      <c r="L12" s="37"/>
      <c r="M12" s="38" t="s">
        <v>69</v>
      </c>
      <c r="N12" s="40" t="s">
        <v>32</v>
      </c>
      <c r="O12" s="38"/>
      <c r="Q12" s="47" t="s">
        <v>61</v>
      </c>
      <c r="R12" s="47">
        <v>890</v>
      </c>
    </row>
    <row r="13" spans="1:18" ht="24.6" customHeight="1" x14ac:dyDescent="0.3">
      <c r="B13" s="33"/>
      <c r="C13" s="16"/>
      <c r="D13" s="22" t="s">
        <v>14</v>
      </c>
      <c r="E13" s="64">
        <v>1</v>
      </c>
      <c r="F13" s="23" t="s">
        <v>27</v>
      </c>
      <c r="G13" s="90"/>
      <c r="I13" s="37" t="s">
        <v>23</v>
      </c>
      <c r="J13" s="37" t="s">
        <v>40</v>
      </c>
      <c r="K13" s="37"/>
      <c r="L13" s="37"/>
      <c r="M13" s="38" t="s">
        <v>34</v>
      </c>
      <c r="N13" s="40" t="s">
        <v>33</v>
      </c>
      <c r="O13" s="57" t="s">
        <v>49</v>
      </c>
      <c r="Q13" s="47" t="s">
        <v>43</v>
      </c>
      <c r="R13" s="47">
        <f>3780*2</f>
        <v>7560</v>
      </c>
    </row>
    <row r="14" spans="1:18" ht="26.45" customHeight="1" thickBot="1" x14ac:dyDescent="0.35">
      <c r="B14" s="33"/>
      <c r="C14" s="16"/>
      <c r="D14" s="24" t="s">
        <v>15</v>
      </c>
      <c r="E14" s="65">
        <v>50000</v>
      </c>
      <c r="F14" s="25" t="s">
        <v>64</v>
      </c>
      <c r="G14" s="90"/>
      <c r="I14" s="37" t="s">
        <v>21</v>
      </c>
      <c r="J14" s="37" t="s">
        <v>40</v>
      </c>
      <c r="K14" s="37" t="s">
        <v>41</v>
      </c>
      <c r="L14" s="37"/>
      <c r="M14" s="38" t="s">
        <v>35</v>
      </c>
      <c r="N14" s="40" t="s">
        <v>36</v>
      </c>
      <c r="O14" s="57" t="s">
        <v>48</v>
      </c>
      <c r="Q14" s="47" t="s">
        <v>42</v>
      </c>
      <c r="R14" s="47">
        <f>1.25*3780</f>
        <v>4725</v>
      </c>
    </row>
    <row r="15" spans="1:18" ht="26.1" customHeight="1" thickBot="1" x14ac:dyDescent="0.35">
      <c r="B15" s="33"/>
      <c r="C15" s="16"/>
      <c r="D15" s="26" t="s">
        <v>16</v>
      </c>
      <c r="E15" s="63">
        <f>((E12*E13/1000)*E14)</f>
        <v>100</v>
      </c>
      <c r="F15" s="27" t="s">
        <v>17</v>
      </c>
      <c r="G15" s="34"/>
      <c r="I15" s="39" t="s">
        <v>8</v>
      </c>
      <c r="J15" s="39" t="s">
        <v>42</v>
      </c>
      <c r="K15" s="39"/>
      <c r="L15" s="39"/>
      <c r="M15" s="40" t="s">
        <v>37</v>
      </c>
      <c r="N15" s="40" t="s">
        <v>71</v>
      </c>
      <c r="O15" s="40"/>
      <c r="Q15" s="47" t="s">
        <v>44</v>
      </c>
      <c r="R15" s="47">
        <f>5*3780</f>
        <v>18900</v>
      </c>
    </row>
    <row r="16" spans="1:18" ht="33" customHeight="1" x14ac:dyDescent="0.3">
      <c r="B16" s="33"/>
      <c r="C16" s="16"/>
      <c r="D16" s="16"/>
      <c r="E16" s="16"/>
      <c r="F16" s="16"/>
      <c r="G16" s="34"/>
      <c r="I16" s="37" t="s">
        <v>54</v>
      </c>
      <c r="J16" s="37" t="s">
        <v>63</v>
      </c>
      <c r="K16" s="37"/>
      <c r="L16" s="37"/>
      <c r="M16" s="59" t="s">
        <v>57</v>
      </c>
      <c r="N16" s="40" t="s">
        <v>60</v>
      </c>
      <c r="O16" s="58" t="s">
        <v>56</v>
      </c>
      <c r="Q16" s="37" t="s">
        <v>39</v>
      </c>
      <c r="R16" s="6">
        <v>35000</v>
      </c>
    </row>
    <row r="17" spans="1:15" ht="29.45" customHeight="1" x14ac:dyDescent="0.3">
      <c r="B17" s="33"/>
      <c r="C17" s="16"/>
      <c r="D17" s="74" t="s">
        <v>52</v>
      </c>
      <c r="E17" s="74"/>
      <c r="F17" s="74"/>
      <c r="G17" s="34"/>
      <c r="I17" s="39" t="s">
        <v>9</v>
      </c>
      <c r="J17" s="39" t="s">
        <v>63</v>
      </c>
      <c r="K17" s="39" t="s">
        <v>41</v>
      </c>
      <c r="L17" s="39"/>
      <c r="M17" s="40" t="s">
        <v>70</v>
      </c>
      <c r="N17" s="40" t="s">
        <v>7</v>
      </c>
      <c r="O17" s="57" t="s">
        <v>50</v>
      </c>
    </row>
    <row r="18" spans="1:15" ht="39.6" customHeight="1" x14ac:dyDescent="0.3">
      <c r="B18" s="33"/>
      <c r="C18" s="16"/>
      <c r="D18" s="75" t="s">
        <v>53</v>
      </c>
      <c r="E18" s="76"/>
      <c r="F18" s="76"/>
      <c r="G18" s="34"/>
      <c r="I18" s="37" t="s">
        <v>22</v>
      </c>
      <c r="J18" s="37" t="s">
        <v>61</v>
      </c>
      <c r="K18" s="37" t="s">
        <v>43</v>
      </c>
      <c r="L18" s="37" t="s">
        <v>44</v>
      </c>
      <c r="M18" s="38" t="s">
        <v>38</v>
      </c>
      <c r="N18" s="38" t="s">
        <v>45</v>
      </c>
      <c r="O18" s="57" t="s">
        <v>51</v>
      </c>
    </row>
    <row r="19" spans="1:15" ht="17.25" thickBot="1" x14ac:dyDescent="0.35">
      <c r="B19" s="33"/>
      <c r="C19" s="16"/>
      <c r="D19" s="16"/>
      <c r="E19" s="16"/>
      <c r="F19" s="16"/>
      <c r="G19" s="34"/>
    </row>
    <row r="20" spans="1:15" ht="29.45" customHeight="1" x14ac:dyDescent="0.3">
      <c r="B20" s="79" t="s">
        <v>18</v>
      </c>
      <c r="C20" s="80"/>
      <c r="D20" s="80"/>
      <c r="E20" s="80"/>
      <c r="F20" s="80"/>
      <c r="G20" s="81"/>
    </row>
    <row r="21" spans="1:15" ht="43.5" customHeight="1" x14ac:dyDescent="0.3">
      <c r="B21" s="82" t="s">
        <v>66</v>
      </c>
      <c r="C21" s="83"/>
      <c r="D21" s="83"/>
      <c r="E21" s="83"/>
      <c r="F21" s="83"/>
      <c r="G21" s="84"/>
    </row>
    <row r="22" spans="1:15" x14ac:dyDescent="0.3">
      <c r="B22" s="85" t="s">
        <v>74</v>
      </c>
      <c r="C22" s="86"/>
      <c r="D22" s="86"/>
      <c r="E22" s="86"/>
      <c r="F22" s="86"/>
      <c r="G22" s="87"/>
    </row>
    <row r="23" spans="1:15" ht="14.45" customHeight="1" x14ac:dyDescent="0.3">
      <c r="B23" s="88" t="str">
        <f>HYPERLINK(VLOOKUP($B$7,$I$8:$O$18,7,0),VLOOKUP($B$7,$I$8:$O$18,7,0))</f>
        <v>http://www.toxement.com.co/media/4563/juntas-y-sellantes-illbruck-os-123.pdf</v>
      </c>
      <c r="C23" s="75"/>
      <c r="D23" s="75"/>
      <c r="E23" s="75"/>
      <c r="F23" s="75"/>
      <c r="G23" s="89"/>
    </row>
    <row r="24" spans="1:15" ht="18.95" customHeight="1" x14ac:dyDescent="0.3">
      <c r="B24" s="85" t="s">
        <v>20</v>
      </c>
      <c r="C24" s="86"/>
      <c r="D24" s="86"/>
      <c r="E24" s="86"/>
      <c r="F24" s="86"/>
      <c r="G24" s="87"/>
    </row>
    <row r="25" spans="1:15" ht="32.1" customHeight="1" x14ac:dyDescent="0.3">
      <c r="B25" s="104" t="s">
        <v>67</v>
      </c>
      <c r="C25" s="105"/>
      <c r="D25" s="105"/>
      <c r="E25" s="105"/>
      <c r="F25" s="105"/>
      <c r="G25" s="106"/>
      <c r="H25" s="53"/>
    </row>
    <row r="26" spans="1:15" ht="15" customHeight="1" thickBot="1" x14ac:dyDescent="0.35">
      <c r="A26" s="54"/>
      <c r="B26" s="71" t="s">
        <v>75</v>
      </c>
      <c r="C26" s="72"/>
      <c r="D26" s="72"/>
      <c r="E26" s="72"/>
      <c r="F26" s="72"/>
      <c r="G26" s="73"/>
      <c r="H26" s="54"/>
    </row>
    <row r="27" spans="1:15" ht="14.45" customHeight="1" x14ac:dyDescent="0.3">
      <c r="B27" s="30"/>
      <c r="C27" s="31"/>
      <c r="D27" s="31"/>
      <c r="E27" s="31"/>
      <c r="F27" s="31"/>
      <c r="G27" s="32"/>
    </row>
    <row r="28" spans="1:15" ht="26.45" customHeight="1" x14ac:dyDescent="0.3">
      <c r="B28" s="33"/>
      <c r="C28" s="16"/>
      <c r="D28" s="16"/>
      <c r="E28" s="16"/>
      <c r="F28" s="16"/>
      <c r="G28" s="34"/>
    </row>
    <row r="29" spans="1:15" ht="69.95" customHeight="1" x14ac:dyDescent="0.3">
      <c r="B29" s="33"/>
      <c r="C29" s="16"/>
      <c r="D29" s="16"/>
      <c r="E29" s="16"/>
      <c r="F29" s="16"/>
      <c r="G29" s="34"/>
    </row>
    <row r="30" spans="1:15" x14ac:dyDescent="0.3">
      <c r="B30" s="33"/>
      <c r="C30" s="16"/>
      <c r="D30" s="16"/>
      <c r="E30" s="16"/>
      <c r="F30" s="16"/>
      <c r="G30" s="34"/>
    </row>
    <row r="31" spans="1:15" x14ac:dyDescent="0.3">
      <c r="B31" s="33"/>
      <c r="C31" s="16"/>
      <c r="D31" s="16"/>
      <c r="E31" s="16"/>
      <c r="F31" s="16"/>
      <c r="G31" s="34"/>
    </row>
    <row r="32" spans="1:15" ht="27.95" customHeight="1" x14ac:dyDescent="0.3">
      <c r="B32" s="33"/>
      <c r="C32" s="16"/>
      <c r="D32" s="16"/>
      <c r="E32" s="16"/>
      <c r="F32" s="16"/>
      <c r="G32" s="34"/>
    </row>
    <row r="33" spans="2:7" ht="7.5" customHeight="1" thickBot="1" x14ac:dyDescent="0.35">
      <c r="B33" s="35"/>
      <c r="C33" s="28"/>
      <c r="D33" s="28"/>
      <c r="E33" s="28"/>
      <c r="F33" s="28"/>
      <c r="G33" s="29"/>
    </row>
    <row r="34" spans="2:7" hidden="1" x14ac:dyDescent="0.3"/>
    <row r="35" spans="2:7" hidden="1" x14ac:dyDescent="0.3"/>
    <row r="36" spans="2:7" ht="14.45" hidden="1" customHeight="1" x14ac:dyDescent="0.3"/>
    <row r="37" spans="2:7" ht="65.099999999999994" hidden="1" customHeight="1" x14ac:dyDescent="0.3"/>
    <row r="38" spans="2:7" hidden="1" x14ac:dyDescent="0.3"/>
    <row r="39" spans="2:7" hidden="1" x14ac:dyDescent="0.3"/>
    <row r="40" spans="2:7" hidden="1" x14ac:dyDescent="0.3"/>
    <row r="41" spans="2:7" hidden="1" x14ac:dyDescent="0.3"/>
    <row r="42" spans="2:7" hidden="1" x14ac:dyDescent="0.3"/>
    <row r="43" spans="2:7" hidden="1" x14ac:dyDescent="0.3"/>
    <row r="44" spans="2:7" hidden="1" x14ac:dyDescent="0.3"/>
    <row r="45" spans="2:7" ht="57" hidden="1" customHeight="1" x14ac:dyDescent="0.3"/>
    <row r="46" spans="2:7" hidden="1" x14ac:dyDescent="0.3"/>
    <row r="47" spans="2:7" hidden="1" x14ac:dyDescent="0.3"/>
    <row r="48" spans="2:7" hidden="1" x14ac:dyDescent="0.3"/>
    <row r="49" hidden="1" x14ac:dyDescent="0.3"/>
    <row r="50" hidden="1" x14ac:dyDescent="0.3"/>
    <row r="51" hidden="1" x14ac:dyDescent="0.3"/>
    <row r="52" hidden="1" x14ac:dyDescent="0.3"/>
    <row r="53" ht="57" hidden="1" customHeight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t="68.099999999999994" hidden="1" customHeight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t="57" hidden="1" customHeight="1" x14ac:dyDescent="0.3"/>
    <row r="70" hidden="1" x14ac:dyDescent="0.3"/>
    <row r="71" hidden="1" x14ac:dyDescent="0.3"/>
    <row r="72" hidden="1" x14ac:dyDescent="0.3"/>
    <row r="73" x14ac:dyDescent="0.3"/>
  </sheetData>
  <sheetProtection algorithmName="SHA-512" hashValue="1OoZ1USRkgiZWv10By4O9Y4uJC5jf5i5kgdrJiXjbZQKgfxJ2pRWo31tvNPWTOyJ7eV1VWuJiJQYg8Kr5gsF3g==" saltValue="O+bW9wlp0QJg2Nt+hDKB3Q==" spinCount="100000" sheet="1" objects="1" scenarios="1"/>
  <sortState ref="I9:O19">
    <sortCondition ref="I9:I19"/>
  </sortState>
  <mergeCells count="19">
    <mergeCell ref="B2:C2"/>
    <mergeCell ref="E5:F5"/>
    <mergeCell ref="C5:C6"/>
    <mergeCell ref="D5:D6"/>
    <mergeCell ref="E6:G6"/>
    <mergeCell ref="B26:G26"/>
    <mergeCell ref="D17:F17"/>
    <mergeCell ref="D18:F18"/>
    <mergeCell ref="Q7:R7"/>
    <mergeCell ref="B20:G20"/>
    <mergeCell ref="B21:G21"/>
    <mergeCell ref="B22:G22"/>
    <mergeCell ref="B23:G23"/>
    <mergeCell ref="G12:G14"/>
    <mergeCell ref="E7:F7"/>
    <mergeCell ref="D10:F10"/>
    <mergeCell ref="B24:G24"/>
    <mergeCell ref="B25:G25"/>
    <mergeCell ref="D8:G8"/>
  </mergeCells>
  <dataValidations count="4">
    <dataValidation type="decimal" allowBlank="1" showErrorMessage="1" errorTitle="Error" error="El valor de profunidad debe ser entre 1 a 3 cm" prompt="Recuerde que este valor debe ir entre 1 a 3 cm" sqref="E13">
      <formula1>0</formula1>
      <formula2>100</formula2>
    </dataValidation>
    <dataValidation type="decimal" allowBlank="1" showErrorMessage="1" errorTitle="Error" error="El valor del ancho debe ser entre 1 a 3 cm" prompt="Recuerde que este valor debe ir entre 1 a 3 cm" sqref="E12">
      <formula1>0</formula1>
      <formula2>100</formula2>
    </dataValidation>
    <dataValidation type="list" allowBlank="1" showInputMessage="1" showErrorMessage="1" sqref="B7">
      <formula1>$I$8:$I$18</formula1>
    </dataValidation>
    <dataValidation type="list" allowBlank="1" showInputMessage="1" showErrorMessage="1" sqref="E7:F7">
      <formula1>$P$9:$P$11</formula1>
    </dataValidation>
  </dataValidations>
  <hyperlinks>
    <hyperlink ref="B23" r:id="rId1" display="http://www.toxement.com.co/media/3727/eucosismo.pdf"/>
    <hyperlink ref="O9" r:id="rId2"/>
    <hyperlink ref="O10" r:id="rId3"/>
    <hyperlink ref="O11" r:id="rId4"/>
    <hyperlink ref="O13" r:id="rId5"/>
    <hyperlink ref="O14" r:id="rId6"/>
    <hyperlink ref="O17" r:id="rId7"/>
    <hyperlink ref="O18" r:id="rId8"/>
    <hyperlink ref="D18" r:id="rId9"/>
    <hyperlink ref="O16" r:id="rId10"/>
    <hyperlink ref="O8" r:id="rId11"/>
  </hyperlinks>
  <printOptions horizontalCentered="1"/>
  <pageMargins left="0.70866141732283472" right="0.70866141732283472" top="0.74803149606299213" bottom="0.74803149606299213" header="0.31496062992125984" footer="0.31496062992125984"/>
  <pageSetup scale="48" orientation="portrait" r:id="rId12"/>
  <drawing r:id="rId13"/>
  <legacyDrawing r:id="rId1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workbookViewId="0">
      <selection activeCell="I31" sqref="I1:XFD1048576"/>
    </sheetView>
  </sheetViews>
  <sheetFormatPr baseColWidth="10" defaultColWidth="0" defaultRowHeight="15" zeroHeight="1" x14ac:dyDescent="0.25"/>
  <cols>
    <col min="1" max="8" width="10.85546875" customWidth="1"/>
    <col min="9" max="16384" width="10.8554687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sheetProtection algorithmName="SHA-512" hashValue="BHV//DWOUCbHN9gw90ZAByih5VMTj1lXjbmpartCzvC+BZEF+eXmGsNTTy84MrehxsjN6VoAlaMs4rGld7KCNw==" saltValue="fleRGUgOIPDPaLxO2jULow==" spinCount="100000" sheet="1" objects="1" scenarios="1"/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SELLOS HIBRIDOS Y POLIURETANO</vt:lpstr>
      <vt:lpstr>GUIA DE SELECCIÓN DE SELLOS</vt:lpstr>
      <vt:lpstr>'GUIA DE SELECCIÓN DE SELLOS'!Área_de_impresión</vt:lpstr>
      <vt:lpstr>'SELLOS HIBRIDOS Y POLIURETANO'!Área_de_impresión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2020-09-17T00:31:28Z</cp:lastPrinted>
  <dcterms:created xsi:type="dcterms:W3CDTF">2020-06-10T23:24:10Z</dcterms:created>
  <dcterms:modified xsi:type="dcterms:W3CDTF">2020-09-17T18:09:28Z</dcterms:modified>
</cp:coreProperties>
</file>